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C27" i="1" s="1"/>
  <c r="D27" i="1" s="1"/>
  <c r="D24" i="1" s="1"/>
  <c r="C30" i="1"/>
  <c r="D60" i="1"/>
  <c r="D59" i="1"/>
  <c r="D58" i="1"/>
  <c r="C58" i="1" s="1"/>
  <c r="E58" i="1" s="1"/>
  <c r="E56" i="1"/>
  <c r="C46" i="1"/>
  <c r="D46" i="1" s="1"/>
  <c r="C45" i="1"/>
  <c r="D45" i="1" s="1"/>
  <c r="C44" i="1"/>
  <c r="D44" i="1" s="1"/>
  <c r="C43" i="1"/>
  <c r="D43" i="1" s="1"/>
  <c r="C42" i="1"/>
  <c r="C40" i="1"/>
  <c r="E40" i="1" s="1"/>
  <c r="E39" i="1"/>
  <c r="C39" i="1" s="1"/>
  <c r="D39" i="1" s="1"/>
  <c r="D34" i="1" s="1"/>
  <c r="C38" i="1"/>
  <c r="E38" i="1" s="1"/>
  <c r="C37" i="1"/>
  <c r="E37" i="1" s="1"/>
  <c r="C36" i="1"/>
  <c r="E36" i="1" s="1"/>
  <c r="C35" i="1"/>
  <c r="E35" i="1" s="1"/>
  <c r="C33" i="1"/>
  <c r="E33" i="1" s="1"/>
  <c r="C32" i="1"/>
  <c r="E32" i="1" s="1"/>
  <c r="C31" i="1"/>
  <c r="E31" i="1" s="1"/>
  <c r="E30" i="1"/>
  <c r="C29" i="1"/>
  <c r="E29" i="1" s="1"/>
  <c r="C26" i="1"/>
  <c r="E26" i="1" s="1"/>
  <c r="C25" i="1"/>
  <c r="E25" i="1" s="1"/>
  <c r="C20" i="1"/>
  <c r="E20" i="1" s="1"/>
  <c r="C19" i="1"/>
  <c r="D19" i="1" s="1"/>
  <c r="C13" i="1"/>
  <c r="E22" i="1" s="1"/>
  <c r="C22" i="1" s="1"/>
  <c r="D22" i="1" s="1"/>
  <c r="D11" i="1"/>
  <c r="C21" i="1" s="1"/>
  <c r="C56" i="1" l="1"/>
  <c r="C17" i="1"/>
  <c r="E21" i="1"/>
  <c r="E18" i="1" s="1"/>
  <c r="D21" i="1"/>
  <c r="D18" i="1" s="1"/>
  <c r="E24" i="1"/>
  <c r="E28" i="1"/>
  <c r="E34" i="1"/>
  <c r="D12" i="1"/>
  <c r="C18" i="1"/>
  <c r="C24" i="1"/>
  <c r="C28" i="1"/>
  <c r="D30" i="1"/>
  <c r="D28" i="1" s="1"/>
  <c r="D23" i="1" s="1"/>
  <c r="C34" i="1"/>
  <c r="D42" i="1"/>
  <c r="D56" i="1" s="1"/>
  <c r="E17" i="1" l="1"/>
  <c r="E16" i="1" s="1"/>
  <c r="D17" i="1"/>
  <c r="D16" i="1" s="1"/>
  <c r="D41" i="1" s="1"/>
  <c r="C16" i="1"/>
  <c r="E23" i="1"/>
  <c r="C23" i="1"/>
  <c r="D57" i="1" l="1"/>
  <c r="C57" i="1" s="1"/>
  <c r="E57" i="1" s="1"/>
  <c r="C41" i="1"/>
  <c r="E41" i="1" s="1"/>
</calcChain>
</file>

<file path=xl/sharedStrings.xml><?xml version="1.0" encoding="utf-8"?>
<sst xmlns="http://schemas.openxmlformats.org/spreadsheetml/2006/main" count="82" uniqueCount="80">
  <si>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</si>
  <si>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</si>
  <si>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</si>
  <si>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</si>
  <si>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</si>
  <si>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</si>
  <si>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</si>
  <si>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</si>
  <si>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</si>
  <si>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</si>
  <si>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</si>
  <si>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</si>
  <si>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</si>
  <si>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</si>
  <si>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</si>
  <si>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</si>
  <si>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</si>
  <si>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</si>
  <si>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</si>
  <si>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</si>
  <si>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</si>
  <si>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</si>
  <si>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</si>
  <si>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</si>
  <si>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</si>
  <si>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</si>
  <si>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</si>
  <si>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</si>
  <si>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</si>
  <si>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</si>
  <si>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</si>
  <si>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</si>
  <si>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</si>
  <si>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</si>
  <si>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</si>
  <si>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</si>
  <si>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</si>
  <si>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</si>
  <si>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</si>
  <si>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</si>
  <si>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</si>
  <si>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</si>
  <si>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</si>
  <si>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</si>
  <si>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</si>
  <si>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</si>
  <si>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</si>
  <si>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</si>
  <si>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</si>
  <si>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</si>
  <si>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</si>
  <si>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</si>
  <si>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содержанию, 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</si>
  <si>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</si>
  <si>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</si>
  <si>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</si>
  <si>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</si>
  <si>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</si>
  <si>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</si>
  <si>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</si>
  <si>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</si>
  <si>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</si>
  <si>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</si>
  <si>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</si>
  <si>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3.1.</t>
  </si>
  <si>
    <t>3.2.</t>
  </si>
  <si>
    <t>3.3.</t>
  </si>
  <si>
    <t>3.4.</t>
  </si>
  <si>
    <t>3.5.</t>
  </si>
  <si>
    <t>контроль</t>
  </si>
  <si>
    <t>ИТОГО</t>
  </si>
  <si>
    <t>4.</t>
  </si>
  <si>
    <t>Текущий ремонт МКД ( за счет прочих доходов)</t>
  </si>
  <si>
    <t>4.1.</t>
  </si>
  <si>
    <t>4.2.</t>
  </si>
  <si>
    <t>4.3.</t>
  </si>
  <si>
    <t>4.4.</t>
  </si>
  <si>
    <t>Установка почтовых ящиков</t>
  </si>
  <si>
    <t>Ремонт кровли</t>
  </si>
  <si>
    <t>План работ и услуг по содержанию и ремонту общего имущества МКД на 2022 год по адресу: г.Барнаул ул.Кавалерийская,13(отсутствует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</si>
</sst>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5" xfId="0" applyFont="1" applyFill="1" applyBorder="1"/>
    <xf numFmtId="2" fontId="5" fillId="3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0" fontId="6" fillId="0" borderId="5" xfId="0" applyFont="1" applyBorder="1"/>
    <xf numFmtId="2" fontId="2" fillId="2" borderId="5" xfId="0" applyNumberFormat="1" applyFont="1" applyFill="1" applyBorder="1"/>
    <xf numFmtId="2" fontId="2" fillId="0" borderId="5" xfId="0" applyNumberFormat="1" applyFont="1" applyBorder="1"/>
    <xf numFmtId="2" fontId="3" fillId="0" borderId="5" xfId="0" applyNumberFormat="1" applyFont="1" applyBorder="1"/>
    <xf numFmtId="0" fontId="6" fillId="0" borderId="5" xfId="0" applyFont="1" applyBorder="1" applyAlignment="1">
      <alignment wrapText="1"/>
    </xf>
    <xf numFmtId="0" fontId="2" fillId="0" borderId="5" xfId="0" applyFont="1" applyBorder="1"/>
    <xf numFmtId="164" fontId="4" fillId="3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wrapText="1"/>
    </xf>
    <xf numFmtId="2" fontId="2" fillId="4" borderId="5" xfId="0" applyNumberFormat="1" applyFont="1" applyFill="1" applyBorder="1"/>
    <xf numFmtId="164" fontId="7" fillId="0" borderId="5" xfId="0" applyNumberFormat="1" applyFont="1" applyBorder="1" applyAlignment="1">
      <alignment horizontal="center"/>
    </xf>
    <xf numFmtId="0" fontId="2" fillId="2" borderId="5" xfId="0" applyFont="1" applyFill="1" applyBorder="1"/>
    <xf numFmtId="165" fontId="2" fillId="0" borderId="5" xfId="0" applyNumberFormat="1" applyFont="1" applyBorder="1"/>
    <xf numFmtId="164" fontId="8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2" fillId="4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2" borderId="5" xfId="0" applyFont="1" applyFill="1" applyBorder="1"/>
    <xf numFmtId="2" fontId="7" fillId="2" borderId="5" xfId="0" applyNumberFormat="1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2" fontId="2" fillId="5" borderId="5" xfId="0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5" fillId="4" borderId="5" xfId="0" applyFont="1" applyFill="1" applyBorder="1"/>
    <xf numFmtId="2" fontId="5" fillId="4" borderId="5" xfId="0" applyNumberFormat="1" applyFont="1" applyFill="1" applyBorder="1"/>
    <xf numFmtId="166" fontId="2" fillId="2" borderId="5" xfId="0" applyNumberFormat="1" applyFont="1" applyFill="1" applyBorder="1"/>
    <xf numFmtId="0" fontId="2" fillId="6" borderId="5" xfId="0" applyFont="1" applyFill="1" applyBorder="1"/>
    <xf numFmtId="2" fontId="2" fillId="6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2" fontId="2" fillId="7" borderId="5" xfId="0" applyNumberFormat="1" applyFont="1" applyFill="1" applyBorder="1"/>
    <xf numFmtId="2" fontId="7" fillId="7" borderId="5" xfId="0" applyNumberFormat="1" applyFont="1" applyFill="1" applyBorder="1"/>
    <xf numFmtId="0" fontId="2" fillId="7" borderId="5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7"/>
  <sheetViews>
    <sheetView tabSelected="1" workbookViewId="0">
      <selection activeCell="A2" sqref="A2:E4"/>
    </sheetView>
  </sheetViews>
  <sheetFormatPr defaultRowHeight="14.4" x14ac:dyDescent="0.3"/>
  <cols>
    <col min="1" max="1" width="8.5546875" style="4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3" t="s">
        <v>79</v>
      </c>
      <c r="B2" s="53"/>
      <c r="C2" s="53"/>
      <c r="D2" s="53"/>
      <c r="E2" s="53"/>
    </row>
    <row r="3" spans="1:5" x14ac:dyDescent="0.3">
      <c r="A3" s="53"/>
      <c r="B3" s="53"/>
      <c r="C3" s="53"/>
      <c r="D3" s="53"/>
      <c r="E3" s="53"/>
    </row>
    <row r="4" spans="1:5" x14ac:dyDescent="0.3">
      <c r="A4" s="54"/>
      <c r="B4" s="54"/>
      <c r="C4" s="54"/>
      <c r="D4" s="54"/>
      <c r="E4" s="54"/>
    </row>
    <row r="5" spans="1:5" ht="15.6" x14ac:dyDescent="0.3">
      <c r="A5" s="48" t="s">
        <v>0</v>
      </c>
      <c r="B5" s="49"/>
      <c r="C5" s="48" t="s">
        <v>1</v>
      </c>
      <c r="D5" s="55"/>
      <c r="E5" s="49"/>
    </row>
    <row r="6" spans="1:5" ht="15.6" x14ac:dyDescent="0.3">
      <c r="A6" s="48" t="s">
        <v>2</v>
      </c>
      <c r="B6" s="49"/>
      <c r="C6" s="50">
        <v>1</v>
      </c>
      <c r="D6" s="51"/>
      <c r="E6" s="52"/>
    </row>
    <row r="7" spans="1:5" ht="15.6" x14ac:dyDescent="0.3">
      <c r="A7" s="48" t="s">
        <v>3</v>
      </c>
      <c r="B7" s="49"/>
      <c r="C7" s="50">
        <v>4483.8999999999996</v>
      </c>
      <c r="D7" s="51"/>
      <c r="E7" s="52"/>
    </row>
    <row r="8" spans="1:5" ht="15.6" x14ac:dyDescent="0.3">
      <c r="A8" s="48" t="s">
        <v>4</v>
      </c>
      <c r="B8" s="49"/>
      <c r="C8" s="50">
        <v>350</v>
      </c>
      <c r="D8" s="51"/>
      <c r="E8" s="52"/>
    </row>
    <row r="9" spans="1:5" ht="15.6" x14ac:dyDescent="0.3">
      <c r="A9" s="48" t="s">
        <v>5</v>
      </c>
      <c r="B9" s="49"/>
      <c r="C9" s="50">
        <v>8.5</v>
      </c>
      <c r="D9" s="51"/>
      <c r="E9" s="52"/>
    </row>
    <row r="10" spans="1:5" ht="15.6" x14ac:dyDescent="0.3">
      <c r="A10" s="48" t="s">
        <v>6</v>
      </c>
      <c r="B10" s="49"/>
      <c r="C10" s="50">
        <v>99600</v>
      </c>
      <c r="D10" s="51"/>
      <c r="E10" s="52"/>
    </row>
    <row r="11" spans="1:5" ht="15.6" x14ac:dyDescent="0.3">
      <c r="A11" s="1"/>
      <c r="B11" s="2" t="s">
        <v>7</v>
      </c>
      <c r="C11" s="42"/>
      <c r="D11" s="43">
        <f>C7*C9</f>
        <v>38113.149999999994</v>
      </c>
      <c r="E11" s="44"/>
    </row>
    <row r="12" spans="1:5" ht="15.6" x14ac:dyDescent="0.3">
      <c r="A12" s="1"/>
      <c r="B12" s="2" t="s">
        <v>8</v>
      </c>
      <c r="C12" s="42"/>
      <c r="D12" s="43">
        <f>D11+(C10/12)</f>
        <v>46413.149999999994</v>
      </c>
      <c r="E12" s="44"/>
    </row>
    <row r="13" spans="1:5" ht="15.6" x14ac:dyDescent="0.3">
      <c r="A13" s="48" t="s">
        <v>9</v>
      </c>
      <c r="B13" s="49"/>
      <c r="C13" s="50">
        <f>(C7*C9*12)+C10</f>
        <v>556957.79999999993</v>
      </c>
      <c r="D13" s="51"/>
      <c r="E13" s="52"/>
    </row>
    <row r="14" spans="1:5" ht="15.6" x14ac:dyDescent="0.3">
      <c r="A14" s="48" t="s">
        <v>10</v>
      </c>
      <c r="B14" s="55"/>
      <c r="C14" s="55"/>
      <c r="D14" s="55"/>
      <c r="E14" s="49"/>
    </row>
    <row r="15" spans="1:5" ht="46.8" x14ac:dyDescent="0.3">
      <c r="A15" s="3"/>
      <c r="B15" s="4" t="s">
        <v>11</v>
      </c>
      <c r="C15" s="4" t="s">
        <v>12</v>
      </c>
      <c r="D15" s="5" t="s">
        <v>13</v>
      </c>
      <c r="E15" s="4" t="s">
        <v>14</v>
      </c>
    </row>
    <row r="16" spans="1:5" ht="18" x14ac:dyDescent="0.35">
      <c r="A16" s="6">
        <v>1</v>
      </c>
      <c r="B16" s="7" t="s">
        <v>15</v>
      </c>
      <c r="C16" s="8">
        <f>C17+C18</f>
        <v>9893.5148000000008</v>
      </c>
      <c r="D16" s="8">
        <f>D17+D18</f>
        <v>2.3099637146234304</v>
      </c>
      <c r="E16" s="8">
        <f>E17+E18</f>
        <v>118722.1776</v>
      </c>
    </row>
    <row r="17" spans="1:5" ht="15.6" x14ac:dyDescent="0.3">
      <c r="A17" s="9" t="s">
        <v>16</v>
      </c>
      <c r="B17" s="10" t="s">
        <v>17</v>
      </c>
      <c r="C17" s="45">
        <f>(D11*13.8%)+(C10*13.8%/12)</f>
        <v>6405.0146999999997</v>
      </c>
      <c r="D17" s="12">
        <f>C17/C7</f>
        <v>1.4284472668882</v>
      </c>
      <c r="E17" s="12">
        <f>C17*12</f>
        <v>76860.176399999997</v>
      </c>
    </row>
    <row r="18" spans="1:5" ht="15.6" x14ac:dyDescent="0.3">
      <c r="A18" s="3" t="s">
        <v>18</v>
      </c>
      <c r="B18" s="10" t="s">
        <v>19</v>
      </c>
      <c r="C18" s="13">
        <f>SUM(C19:C21)</f>
        <v>3488.5001000000002</v>
      </c>
      <c r="D18" s="13">
        <f>SUM(D19:D22)</f>
        <v>0.88151644773523052</v>
      </c>
      <c r="E18" s="13">
        <f t="shared" ref="E18" si="0">SUM(E19:E21)</f>
        <v>41862.001199999999</v>
      </c>
    </row>
    <row r="19" spans="1:5" ht="15.6" x14ac:dyDescent="0.3">
      <c r="A19" s="9" t="s">
        <v>20</v>
      </c>
      <c r="B19" s="10" t="s">
        <v>21</v>
      </c>
      <c r="C19" s="12">
        <f>E19/12</f>
        <v>982</v>
      </c>
      <c r="D19" s="12">
        <f>C19/C7</f>
        <v>0.21900577622159284</v>
      </c>
      <c r="E19" s="45">
        <v>11784</v>
      </c>
    </row>
    <row r="20" spans="1:5" ht="42" x14ac:dyDescent="0.3">
      <c r="A20" s="9" t="s">
        <v>22</v>
      </c>
      <c r="B20" s="14" t="s">
        <v>23</v>
      </c>
      <c r="C20" s="12">
        <f>D20*C7</f>
        <v>1210.653</v>
      </c>
      <c r="D20" s="15">
        <v>0.27</v>
      </c>
      <c r="E20" s="12">
        <f>C20*12</f>
        <v>14527.835999999999</v>
      </c>
    </row>
    <row r="21" spans="1:5" ht="15.6" x14ac:dyDescent="0.3">
      <c r="A21" s="9" t="s">
        <v>24</v>
      </c>
      <c r="B21" s="10" t="s">
        <v>25</v>
      </c>
      <c r="C21" s="12">
        <f>D11*3.4%</f>
        <v>1295.8471</v>
      </c>
      <c r="D21" s="12">
        <f>C21/C7</f>
        <v>0.28900000000000003</v>
      </c>
      <c r="E21" s="12">
        <f>C21*12</f>
        <v>15550.165199999999</v>
      </c>
    </row>
    <row r="22" spans="1:5" ht="15.6" x14ac:dyDescent="0.3">
      <c r="A22" s="9" t="s">
        <v>26</v>
      </c>
      <c r="B22" s="10" t="s">
        <v>27</v>
      </c>
      <c r="C22" s="12">
        <f>E22/12</f>
        <v>464.13149999999996</v>
      </c>
      <c r="D22" s="12">
        <f>C22/C7</f>
        <v>0.10351067151363769</v>
      </c>
      <c r="E22" s="12">
        <f>C13*1%</f>
        <v>5569.5779999999995</v>
      </c>
    </row>
    <row r="23" spans="1:5" ht="18" x14ac:dyDescent="0.35">
      <c r="A23" s="16" t="s">
        <v>28</v>
      </c>
      <c r="B23" s="7" t="s">
        <v>29</v>
      </c>
      <c r="C23" s="8">
        <f>C24+C28+C34</f>
        <v>27431.435999999994</v>
      </c>
      <c r="D23" s="8">
        <f>D24+D28+D34</f>
        <v>6.1177626619683751</v>
      </c>
      <c r="E23" s="8">
        <f>E24+E28+E34</f>
        <v>329177.23199999996</v>
      </c>
    </row>
    <row r="24" spans="1:5" ht="17.399999999999999" x14ac:dyDescent="0.3">
      <c r="A24" s="17" t="s">
        <v>30</v>
      </c>
      <c r="B24" s="18" t="s">
        <v>31</v>
      </c>
      <c r="C24" s="19">
        <f>SUM(C25:C27)</f>
        <v>1038.5936666666664</v>
      </c>
      <c r="D24" s="19">
        <f>SUM(D25:D27)</f>
        <v>0.23162730361218284</v>
      </c>
      <c r="E24" s="19">
        <f>SUM(E25:E27)</f>
        <v>12463.123999999998</v>
      </c>
    </row>
    <row r="25" spans="1:5" ht="15.6" x14ac:dyDescent="0.3">
      <c r="A25" s="9" t="s">
        <v>32</v>
      </c>
      <c r="B25" s="14" t="s">
        <v>33</v>
      </c>
      <c r="C25" s="12">
        <f>D25*C7</f>
        <v>807.10199999999986</v>
      </c>
      <c r="D25" s="15">
        <v>0.18</v>
      </c>
      <c r="E25" s="12">
        <f>C25*12</f>
        <v>9685.2239999999983</v>
      </c>
    </row>
    <row r="26" spans="1:5" ht="15.6" x14ac:dyDescent="0.3">
      <c r="A26" s="9" t="s">
        <v>34</v>
      </c>
      <c r="B26" s="15" t="s">
        <v>35</v>
      </c>
      <c r="C26" s="12">
        <f>D26*C7</f>
        <v>224.19499999999999</v>
      </c>
      <c r="D26" s="15">
        <v>0.05</v>
      </c>
      <c r="E26" s="12">
        <f>C26*12</f>
        <v>2690.34</v>
      </c>
    </row>
    <row r="27" spans="1:5" ht="15.6" x14ac:dyDescent="0.3">
      <c r="A27" s="20" t="s">
        <v>36</v>
      </c>
      <c r="B27" s="21" t="s">
        <v>37</v>
      </c>
      <c r="C27" s="12">
        <f>E27/12</f>
        <v>7.2966666666666669</v>
      </c>
      <c r="D27" s="22">
        <f>C27/C7</f>
        <v>1.627303612182847E-3</v>
      </c>
      <c r="E27" s="47">
        <f>87.56*1</f>
        <v>87.56</v>
      </c>
    </row>
    <row r="28" spans="1:5" ht="17.399999999999999" x14ac:dyDescent="0.3">
      <c r="A28" s="23" t="s">
        <v>38</v>
      </c>
      <c r="B28" s="24" t="s">
        <v>39</v>
      </c>
      <c r="C28" s="19">
        <f>SUM(C29:C33)</f>
        <v>13739.105999999998</v>
      </c>
      <c r="D28" s="19">
        <f>SUM(D29:D33)</f>
        <v>3.0640973259885365</v>
      </c>
      <c r="E28" s="19">
        <f>SUM(E29:E33)</f>
        <v>164869.272</v>
      </c>
    </row>
    <row r="29" spans="1:5" ht="15.6" x14ac:dyDescent="0.3">
      <c r="A29" s="20" t="s">
        <v>40</v>
      </c>
      <c r="B29" s="14" t="s">
        <v>41</v>
      </c>
      <c r="C29" s="12">
        <f>D29*C7</f>
        <v>7846.8249999999989</v>
      </c>
      <c r="D29" s="15">
        <v>1.75</v>
      </c>
      <c r="E29" s="12">
        <f>C29*12</f>
        <v>94161.9</v>
      </c>
    </row>
    <row r="30" spans="1:5" ht="15.6" x14ac:dyDescent="0.3">
      <c r="A30" s="20" t="s">
        <v>42</v>
      </c>
      <c r="B30" s="21" t="s">
        <v>43</v>
      </c>
      <c r="C30" s="47">
        <f>2350*1</f>
        <v>2350</v>
      </c>
      <c r="D30" s="11">
        <f>C30/C7</f>
        <v>0.52409732598853676</v>
      </c>
      <c r="E30" s="21">
        <f>C30*12</f>
        <v>28200</v>
      </c>
    </row>
    <row r="31" spans="1:5" ht="15.6" x14ac:dyDescent="0.3">
      <c r="A31" s="20" t="s">
        <v>44</v>
      </c>
      <c r="B31" s="15" t="s">
        <v>35</v>
      </c>
      <c r="C31" s="12">
        <f>D31*C7</f>
        <v>403.55099999999993</v>
      </c>
      <c r="D31" s="15">
        <v>0.09</v>
      </c>
      <c r="E31" s="12">
        <f>C31*12</f>
        <v>4842.6119999999992</v>
      </c>
    </row>
    <row r="32" spans="1:5" ht="15.6" x14ac:dyDescent="0.3">
      <c r="A32" s="20" t="s">
        <v>45</v>
      </c>
      <c r="B32" s="15" t="s">
        <v>46</v>
      </c>
      <c r="C32" s="12">
        <f>D32*C7</f>
        <v>134.517</v>
      </c>
      <c r="D32" s="15">
        <v>0.03</v>
      </c>
      <c r="E32" s="12">
        <f>C32*12</f>
        <v>1614.204</v>
      </c>
    </row>
    <row r="33" spans="1:5" ht="15.6" x14ac:dyDescent="0.3">
      <c r="A33" s="20" t="s">
        <v>47</v>
      </c>
      <c r="B33" s="15" t="s">
        <v>48</v>
      </c>
      <c r="C33" s="12">
        <f>D33*C7</f>
        <v>3004.2129999999997</v>
      </c>
      <c r="D33" s="15">
        <v>0.67</v>
      </c>
      <c r="E33" s="12">
        <f>C33*12</f>
        <v>36050.555999999997</v>
      </c>
    </row>
    <row r="34" spans="1:5" ht="31.2" x14ac:dyDescent="0.3">
      <c r="A34" s="17" t="s">
        <v>49</v>
      </c>
      <c r="B34" s="25" t="s">
        <v>50</v>
      </c>
      <c r="C34" s="19">
        <f>SUM(C35:C40)</f>
        <v>12653.736333333331</v>
      </c>
      <c r="D34" s="19">
        <f>SUM(D35:D40)</f>
        <v>2.8220380323676557</v>
      </c>
      <c r="E34" s="19">
        <f>SUM(E35:E40)</f>
        <v>151844.83599999995</v>
      </c>
    </row>
    <row r="35" spans="1:5" ht="27" x14ac:dyDescent="0.3">
      <c r="A35" s="9" t="s">
        <v>51</v>
      </c>
      <c r="B35" s="26" t="s">
        <v>52</v>
      </c>
      <c r="C35" s="12">
        <f>D35*C7</f>
        <v>11344.266999999998</v>
      </c>
      <c r="D35" s="15">
        <v>2.5299999999999998</v>
      </c>
      <c r="E35" s="12">
        <f>C35*12</f>
        <v>136131.20399999997</v>
      </c>
    </row>
    <row r="36" spans="1:5" ht="15.6" x14ac:dyDescent="0.3">
      <c r="A36" s="9" t="s">
        <v>53</v>
      </c>
      <c r="B36" s="27" t="s">
        <v>54</v>
      </c>
      <c r="C36" s="11">
        <f>D36*C7</f>
        <v>403.55099999999993</v>
      </c>
      <c r="D36" s="21">
        <v>0.09</v>
      </c>
      <c r="E36" s="11">
        <f t="shared" ref="E36:E40" si="1">C36*12</f>
        <v>4842.6119999999992</v>
      </c>
    </row>
    <row r="37" spans="1:5" ht="15.6" x14ac:dyDescent="0.3">
      <c r="A37" s="9" t="s">
        <v>55</v>
      </c>
      <c r="B37" s="21" t="s">
        <v>56</v>
      </c>
      <c r="C37" s="11">
        <f>D37*C7</f>
        <v>89.677999999999997</v>
      </c>
      <c r="D37" s="21">
        <v>0.02</v>
      </c>
      <c r="E37" s="11">
        <f t="shared" si="1"/>
        <v>1076.136</v>
      </c>
    </row>
    <row r="38" spans="1:5" ht="15.6" x14ac:dyDescent="0.3">
      <c r="A38" s="9" t="s">
        <v>57</v>
      </c>
      <c r="B38" s="21" t="s">
        <v>58</v>
      </c>
      <c r="C38" s="11">
        <f>D38*C7</f>
        <v>134.517</v>
      </c>
      <c r="D38" s="21">
        <v>0.03</v>
      </c>
      <c r="E38" s="11">
        <f t="shared" si="1"/>
        <v>1614.204</v>
      </c>
    </row>
    <row r="39" spans="1:5" ht="15.6" x14ac:dyDescent="0.3">
      <c r="A39" s="20" t="s">
        <v>59</v>
      </c>
      <c r="B39" s="21" t="s">
        <v>60</v>
      </c>
      <c r="C39" s="28">
        <f>E39/12</f>
        <v>233.33333333333334</v>
      </c>
      <c r="D39" s="28">
        <f>C39/C7</f>
        <v>5.203803236765614E-2</v>
      </c>
      <c r="E39" s="46">
        <f>C8*4*2</f>
        <v>2800</v>
      </c>
    </row>
    <row r="40" spans="1:5" ht="15.6" x14ac:dyDescent="0.3">
      <c r="A40" s="9" t="s">
        <v>61</v>
      </c>
      <c r="B40" s="21" t="s">
        <v>35</v>
      </c>
      <c r="C40" s="11">
        <f>D40*C7</f>
        <v>448.39</v>
      </c>
      <c r="D40" s="21">
        <v>0.1</v>
      </c>
      <c r="E40" s="11">
        <f t="shared" si="1"/>
        <v>5380.68</v>
      </c>
    </row>
    <row r="41" spans="1:5" ht="17.399999999999999" x14ac:dyDescent="0.3">
      <c r="A41" s="17" t="s">
        <v>62</v>
      </c>
      <c r="B41" s="29" t="s">
        <v>63</v>
      </c>
      <c r="C41" s="19">
        <f>D41*C7</f>
        <v>324.06770000000296</v>
      </c>
      <c r="D41" s="19">
        <f>C9-D16-D23</f>
        <v>7.2273623408194432E-2</v>
      </c>
      <c r="E41" s="19">
        <f>C41*12</f>
        <v>3888.8124000000353</v>
      </c>
    </row>
    <row r="42" spans="1:5" ht="15.6" x14ac:dyDescent="0.3">
      <c r="A42" s="9" t="s">
        <v>64</v>
      </c>
      <c r="B42" s="15"/>
      <c r="C42" s="12">
        <f>E42/12</f>
        <v>0</v>
      </c>
      <c r="D42" s="12">
        <f>C42/C7</f>
        <v>0</v>
      </c>
      <c r="E42" s="21"/>
    </row>
    <row r="43" spans="1:5" ht="15.6" x14ac:dyDescent="0.3">
      <c r="A43" s="9" t="s">
        <v>65</v>
      </c>
      <c r="B43" s="15"/>
      <c r="C43" s="12">
        <f>E43/12</f>
        <v>0</v>
      </c>
      <c r="D43" s="12">
        <f>C43/C7</f>
        <v>0</v>
      </c>
      <c r="E43" s="21"/>
    </row>
    <row r="44" spans="1:5" ht="15.6" x14ac:dyDescent="0.3">
      <c r="A44" s="9" t="s">
        <v>66</v>
      </c>
      <c r="B44" s="15"/>
      <c r="C44" s="12">
        <f>E44/12</f>
        <v>0</v>
      </c>
      <c r="D44" s="12">
        <f>C44/C7</f>
        <v>0</v>
      </c>
      <c r="E44" s="21"/>
    </row>
    <row r="45" spans="1:5" ht="15.6" x14ac:dyDescent="0.3">
      <c r="A45" s="9" t="s">
        <v>67</v>
      </c>
      <c r="B45" s="15"/>
      <c r="C45" s="12">
        <f>E45/12</f>
        <v>0</v>
      </c>
      <c r="D45" s="12">
        <f>C45/C7</f>
        <v>0</v>
      </c>
      <c r="E45" s="21"/>
    </row>
    <row r="46" spans="1:5" ht="15.6" x14ac:dyDescent="0.3">
      <c r="A46" s="9" t="s">
        <v>68</v>
      </c>
      <c r="B46" s="15"/>
      <c r="C46" s="12">
        <f>E46/12</f>
        <v>0</v>
      </c>
      <c r="D46" s="12">
        <f>C46/C7</f>
        <v>0</v>
      </c>
      <c r="E46" s="21"/>
    </row>
    <row r="47" spans="1:5" ht="15.6" x14ac:dyDescent="0.3">
      <c r="A47" s="9"/>
      <c r="B47" s="15"/>
      <c r="C47" s="12"/>
      <c r="D47" s="12"/>
      <c r="E47" s="21"/>
    </row>
    <row r="48" spans="1:5" ht="15.6" x14ac:dyDescent="0.3">
      <c r="A48" s="9"/>
      <c r="B48" s="15"/>
      <c r="C48" s="12"/>
      <c r="D48" s="12"/>
      <c r="E48" s="21"/>
    </row>
    <row r="49" spans="1:5" ht="15.6" x14ac:dyDescent="0.3">
      <c r="A49" s="9"/>
      <c r="B49" s="15"/>
      <c r="C49" s="12"/>
      <c r="D49" s="12"/>
      <c r="E49" s="21"/>
    </row>
    <row r="50" spans="1:5" ht="15.6" x14ac:dyDescent="0.3">
      <c r="A50" s="9"/>
      <c r="B50" s="15"/>
      <c r="C50" s="12"/>
      <c r="D50" s="12"/>
      <c r="E50" s="21"/>
    </row>
    <row r="51" spans="1:5" ht="15.6" x14ac:dyDescent="0.3">
      <c r="A51" s="9"/>
      <c r="B51" s="15"/>
      <c r="C51" s="12"/>
      <c r="D51" s="12"/>
      <c r="E51" s="21"/>
    </row>
    <row r="52" spans="1:5" ht="15.6" x14ac:dyDescent="0.3">
      <c r="A52" s="9"/>
      <c r="B52" s="15"/>
      <c r="C52" s="12"/>
      <c r="D52" s="12"/>
      <c r="E52" s="21"/>
    </row>
    <row r="53" spans="1:5" ht="15.6" x14ac:dyDescent="0.3">
      <c r="A53" s="9"/>
      <c r="B53" s="15"/>
      <c r="C53" s="12"/>
      <c r="D53" s="12"/>
      <c r="E53" s="21"/>
    </row>
    <row r="54" spans="1:5" ht="15.6" x14ac:dyDescent="0.3">
      <c r="A54" s="9"/>
      <c r="B54" s="15"/>
      <c r="C54" s="12"/>
      <c r="D54" s="12"/>
      <c r="E54" s="21"/>
    </row>
    <row r="55" spans="1:5" ht="15.6" x14ac:dyDescent="0.3">
      <c r="A55" s="9"/>
      <c r="B55" s="15"/>
      <c r="C55" s="12"/>
      <c r="D55" s="12"/>
      <c r="E55" s="21"/>
    </row>
    <row r="56" spans="1:5" ht="15.6" x14ac:dyDescent="0.3">
      <c r="A56" s="9"/>
      <c r="B56" s="30" t="s">
        <v>69</v>
      </c>
      <c r="C56" s="31">
        <f>SUM(C42:C55)</f>
        <v>0</v>
      </c>
      <c r="D56" s="31">
        <f>SUM(D42:D55)</f>
        <v>0</v>
      </c>
      <c r="E56" s="30">
        <f>SUM(E42:E55)</f>
        <v>0</v>
      </c>
    </row>
    <row r="57" spans="1:5" ht="15.6" x14ac:dyDescent="0.3">
      <c r="A57" s="32"/>
      <c r="B57" s="33" t="s">
        <v>70</v>
      </c>
      <c r="C57" s="34">
        <f>D57*C7</f>
        <v>38113.149999999994</v>
      </c>
      <c r="D57" s="34">
        <f>D41+D23+D16</f>
        <v>8.5</v>
      </c>
      <c r="E57" s="34">
        <f>C57*12</f>
        <v>457357.79999999993</v>
      </c>
    </row>
    <row r="58" spans="1:5" ht="15.6" x14ac:dyDescent="0.3">
      <c r="A58" s="32" t="s">
        <v>71</v>
      </c>
      <c r="B58" s="29" t="s">
        <v>72</v>
      </c>
      <c r="C58" s="29">
        <f>D58*C7</f>
        <v>8300</v>
      </c>
      <c r="D58" s="19">
        <f>C10/C7/12</f>
        <v>1.8510671513637682</v>
      </c>
      <c r="E58" s="29">
        <f>C58*12</f>
        <v>99600</v>
      </c>
    </row>
    <row r="59" spans="1:5" ht="15.6" x14ac:dyDescent="0.3">
      <c r="A59" s="9" t="s">
        <v>73</v>
      </c>
      <c r="B59" s="21" t="s">
        <v>77</v>
      </c>
      <c r="C59" s="35"/>
      <c r="D59" s="11">
        <f>C59/C7</f>
        <v>0</v>
      </c>
      <c r="E59" s="21">
        <v>66000</v>
      </c>
    </row>
    <row r="60" spans="1:5" ht="15.6" x14ac:dyDescent="0.3">
      <c r="A60" s="9" t="s">
        <v>74</v>
      </c>
      <c r="B60" s="21" t="s">
        <v>78</v>
      </c>
      <c r="C60" s="35"/>
      <c r="D60" s="11">
        <f>C60/C7</f>
        <v>0</v>
      </c>
      <c r="E60" s="21">
        <v>33600</v>
      </c>
    </row>
    <row r="61" spans="1:5" ht="15.6" x14ac:dyDescent="0.3">
      <c r="A61" s="9" t="s">
        <v>75</v>
      </c>
      <c r="B61" s="21"/>
      <c r="C61" s="35"/>
      <c r="D61" s="11"/>
      <c r="E61" s="21"/>
    </row>
    <row r="62" spans="1:5" ht="15.6" x14ac:dyDescent="0.3">
      <c r="A62" s="3" t="s">
        <v>76</v>
      </c>
      <c r="B62" s="21"/>
      <c r="C62" s="35"/>
      <c r="D62" s="11"/>
      <c r="E62" s="21"/>
    </row>
    <row r="63" spans="1:5" ht="15.6" x14ac:dyDescent="0.3">
      <c r="A63" s="3"/>
      <c r="B63" s="36"/>
      <c r="C63" s="36"/>
      <c r="D63" s="37"/>
      <c r="E63" s="36"/>
    </row>
    <row r="64" spans="1:5" ht="15.6" x14ac:dyDescent="0.3">
      <c r="A64" s="38"/>
      <c r="B64" s="39"/>
      <c r="C64" s="39"/>
      <c r="D64" s="40"/>
      <c r="E64" s="39"/>
    </row>
    <row r="65" spans="1:5" ht="15.6" x14ac:dyDescent="0.3">
      <c r="A65" s="38"/>
      <c r="B65" s="39"/>
      <c r="C65" s="39"/>
      <c r="D65" s="39"/>
      <c r="E65" s="39"/>
    </row>
    <row r="66" spans="1:5" ht="15.6" x14ac:dyDescent="0.3">
      <c r="A66" s="38"/>
      <c r="B66" s="39"/>
      <c r="C66" s="39"/>
      <c r="D66" s="39"/>
      <c r="E66" s="39"/>
    </row>
    <row r="67" spans="1:5" ht="15.6" x14ac:dyDescent="0.3">
      <c r="A67" s="38"/>
      <c r="B67" s="39"/>
      <c r="C67" s="39"/>
      <c r="D67" s="39"/>
      <c r="E67" s="39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2021-12-02T06:25:18Z</dcterms:modified>
</cp:coreProperties>
</file>